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UFS\Users$\PLA\BKPPLA\Planejamento\PO\PO 2026\Anexos Caderno PO 26\E - Arquivos em Excel - tabelas de receitas, despesas, projetos e destinação do custeio\"/>
    </mc:Choice>
  </mc:AlternateContent>
  <bookViews>
    <workbookView xWindow="0" yWindow="0" windowWidth="20496" windowHeight="7500"/>
  </bookViews>
  <sheets>
    <sheet name="52 e 53-PEI" sheetId="2" r:id="rId1"/>
  </sheets>
  <definedNames>
    <definedName name="_xlnm.Print_Area" localSheetId="0">'52 e 53-PEI'!$A$1:$H$51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2" l="1"/>
  <c r="D50" i="2"/>
  <c r="F49" i="2"/>
  <c r="D49" i="2"/>
  <c r="H48" i="2"/>
  <c r="G48" i="2"/>
  <c r="E48" i="2"/>
  <c r="C48" i="2"/>
  <c r="B48" i="2"/>
  <c r="F48" i="2" s="1"/>
  <c r="F47" i="2"/>
  <c r="D47" i="2"/>
  <c r="H46" i="2"/>
  <c r="G46" i="2"/>
  <c r="E46" i="2"/>
  <c r="C46" i="2"/>
  <c r="B46" i="2"/>
  <c r="D46" i="2" s="1"/>
  <c r="F45" i="2"/>
  <c r="D45" i="2"/>
  <c r="F44" i="2"/>
  <c r="D44" i="2"/>
  <c r="H43" i="2"/>
  <c r="G43" i="2"/>
  <c r="E43" i="2"/>
  <c r="C43" i="2"/>
  <c r="B43" i="2"/>
  <c r="F43" i="2" s="1"/>
  <c r="F42" i="2"/>
  <c r="D42" i="2"/>
  <c r="H41" i="2"/>
  <c r="G41" i="2"/>
  <c r="E41" i="2"/>
  <c r="C41" i="2"/>
  <c r="B41" i="2"/>
  <c r="D41" i="2" s="1"/>
  <c r="F40" i="2"/>
  <c r="D40" i="2"/>
  <c r="F39" i="2"/>
  <c r="D39" i="2"/>
  <c r="H38" i="2"/>
  <c r="G38" i="2"/>
  <c r="E38" i="2"/>
  <c r="C38" i="2"/>
  <c r="B38" i="2"/>
  <c r="F38" i="2" s="1"/>
  <c r="H34" i="2"/>
  <c r="E34" i="2"/>
  <c r="F32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H11" i="2"/>
  <c r="E11" i="2"/>
  <c r="C11" i="2"/>
  <c r="B11" i="2"/>
  <c r="F9" i="2"/>
  <c r="D9" i="2"/>
  <c r="G11" i="2"/>
  <c r="F8" i="2"/>
  <c r="D8" i="2"/>
  <c r="F7" i="2"/>
  <c r="D7" i="2"/>
  <c r="F6" i="2"/>
  <c r="D6" i="2"/>
  <c r="F5" i="2"/>
  <c r="D5" i="2"/>
  <c r="D22" i="2" l="1"/>
  <c r="F11" i="2"/>
  <c r="H51" i="2"/>
  <c r="D30" i="2"/>
  <c r="D17" i="2"/>
  <c r="D26" i="2"/>
  <c r="B34" i="2"/>
  <c r="F34" i="2" s="1"/>
  <c r="D27" i="2"/>
  <c r="D15" i="2"/>
  <c r="D20" i="2"/>
  <c r="D38" i="2"/>
  <c r="G34" i="2"/>
  <c r="C51" i="2"/>
  <c r="D28" i="2"/>
  <c r="F41" i="2"/>
  <c r="E51" i="2"/>
  <c r="F46" i="2"/>
  <c r="G51" i="2"/>
  <c r="D18" i="2"/>
  <c r="D25" i="2"/>
  <c r="D23" i="2"/>
  <c r="D33" i="2"/>
  <c r="C34" i="2"/>
  <c r="D31" i="2"/>
  <c r="F15" i="2"/>
  <c r="F33" i="2"/>
  <c r="D32" i="2"/>
  <c r="D11" i="2"/>
  <c r="D19" i="2"/>
  <c r="D24" i="2"/>
  <c r="B51" i="2"/>
  <c r="D16" i="2"/>
  <c r="D21" i="2"/>
  <c r="D29" i="2"/>
  <c r="D43" i="2"/>
  <c r="D48" i="2"/>
  <c r="D34" i="2" l="1"/>
  <c r="F51" i="2"/>
  <c r="D51" i="2"/>
</calcChain>
</file>

<file path=xl/sharedStrings.xml><?xml version="1.0" encoding="utf-8"?>
<sst xmlns="http://schemas.openxmlformats.org/spreadsheetml/2006/main" count="68" uniqueCount="51">
  <si>
    <t xml:space="preserve">Total </t>
  </si>
  <si>
    <t xml:space="preserve">Agrupamento Gerencial </t>
  </si>
  <si>
    <t>Pessoal</t>
  </si>
  <si>
    <t>Salários e Provisões</t>
  </si>
  <si>
    <t>Encargos Sociais</t>
  </si>
  <si>
    <t>Mercadorias e Materiais</t>
  </si>
  <si>
    <t>Gastos Gerais</t>
  </si>
  <si>
    <t>Viagens e Deslocamentos</t>
  </si>
  <si>
    <t>Despesas Financeiras</t>
  </si>
  <si>
    <t>-</t>
  </si>
  <si>
    <t>Modalidade</t>
  </si>
  <si>
    <t>Canoagem</t>
  </si>
  <si>
    <t>Natação</t>
  </si>
  <si>
    <t>Polo Aquático</t>
  </si>
  <si>
    <t>Remo</t>
  </si>
  <si>
    <t>Saltos Ornamentais</t>
  </si>
  <si>
    <t>Triathlon</t>
  </si>
  <si>
    <t>Badminton</t>
  </si>
  <si>
    <t>Basquete</t>
  </si>
  <si>
    <t>Handebol</t>
  </si>
  <si>
    <t>Voleibol</t>
  </si>
  <si>
    <t>Total Geral</t>
  </si>
  <si>
    <t>Atletismo</t>
  </si>
  <si>
    <t>Esgrima</t>
  </si>
  <si>
    <t>Ginástica Artística</t>
  </si>
  <si>
    <t>Judô</t>
  </si>
  <si>
    <t>Levantamento de Peso</t>
  </si>
  <si>
    <t>Projeto</t>
  </si>
  <si>
    <t>CBC</t>
  </si>
  <si>
    <t>Aquáticos</t>
  </si>
  <si>
    <t>Coletivos</t>
  </si>
  <si>
    <t>Terrestres</t>
  </si>
  <si>
    <t>CIAA</t>
  </si>
  <si>
    <t>Administrativo</t>
  </si>
  <si>
    <t>Materiais de Uso, Consumo e Manutenção</t>
  </si>
  <si>
    <t>Bolsas Atleta, Moradias e Taxas Esportivas</t>
  </si>
  <si>
    <t>Serviços Contratados</t>
  </si>
  <si>
    <t>Serviços Especializados</t>
  </si>
  <si>
    <t>Alimentos e Bebidas</t>
  </si>
  <si>
    <t>Tênis</t>
  </si>
  <si>
    <t>Fisioterapia (Medicina Esportiva)</t>
  </si>
  <si>
    <t>Real 2023</t>
  </si>
  <si>
    <t>Orçamento
2025</t>
  </si>
  <si>
    <t>Real 2024</t>
  </si>
  <si>
    <t>Variação
Orç 2026 vs Projeção 2025</t>
  </si>
  <si>
    <t>Projeção 2025</t>
  </si>
  <si>
    <t>Orçamento
2026</t>
  </si>
  <si>
    <t>Formação / Tênis / Olimpicos</t>
  </si>
  <si>
    <t>Raquetes / Tênis</t>
  </si>
  <si>
    <t>Variação
Orç 2026 vs Orç 2025</t>
  </si>
  <si>
    <t>Projetos Incentivados e Convênios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</si>
</sst>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64" formatCode="0.0%"/>
    <numFmt numFmtId="165" formatCode="0.0%;[Red]\-0.0%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2060"/>
        <bgColor theme="4" tint="0.79998168889431442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indexed="64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165" fontId="0" fillId="2" borderId="0" xfId="0" applyNumberFormat="1" applyFont="1" applyFill="1" applyAlignment="1">
      <alignment horizontal="center" vertical="center"/>
    </xf>
    <xf numFmtId="0" fontId="0" fillId="0" borderId="0" xfId="0" applyFont="1" applyBorder="1"/>
    <xf numFmtId="165" fontId="1" fillId="0" borderId="5" xfId="1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left"/>
    </xf>
    <xf numFmtId="165" fontId="0" fillId="0" borderId="1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5" fontId="1" fillId="0" borderId="4" xfId="1" applyNumberFormat="1" applyFont="1" applyBorder="1" applyAlignment="1">
      <alignment horizontal="center" vertical="center"/>
    </xf>
    <xf numFmtId="0" fontId="5" fillId="0" borderId="0" xfId="0" applyFont="1" applyFill="1"/>
    <xf numFmtId="165" fontId="4" fillId="0" borderId="13" xfId="1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top"/>
    </xf>
    <xf numFmtId="0" fontId="4" fillId="0" borderId="11" xfId="0" applyFont="1" applyFill="1" applyBorder="1" applyAlignment="1">
      <alignment horizontal="left" vertical="top"/>
    </xf>
    <xf numFmtId="164" fontId="4" fillId="0" borderId="14" xfId="1" applyNumberFormat="1" applyFont="1" applyFill="1" applyBorder="1" applyAlignment="1">
      <alignment horizontal="center" vertical="center"/>
    </xf>
    <xf numFmtId="165" fontId="4" fillId="0" borderId="14" xfId="1" applyNumberFormat="1" applyFont="1" applyFill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0" fillId="2" borderId="0" xfId="0" applyNumberFormat="1" applyFill="1" applyAlignment="1">
      <alignment horizontal="center" vertical="center"/>
    </xf>
    <xf numFmtId="41" fontId="0" fillId="4" borderId="7" xfId="0" applyNumberFormat="1" applyFont="1" applyFill="1" applyBorder="1" applyAlignment="1">
      <alignment horizontal="center" vertical="center"/>
    </xf>
    <xf numFmtId="41" fontId="4" fillId="4" borderId="6" xfId="0" applyNumberFormat="1" applyFont="1" applyFill="1" applyBorder="1" applyAlignment="1">
      <alignment horizontal="center" vertical="center"/>
    </xf>
    <xf numFmtId="41" fontId="0" fillId="0" borderId="0" xfId="0" applyNumberFormat="1" applyFont="1" applyAlignment="1">
      <alignment horizontal="center" vertical="center"/>
    </xf>
    <xf numFmtId="41" fontId="0" fillId="2" borderId="0" xfId="0" applyNumberFormat="1" applyFont="1" applyFill="1" applyAlignment="1">
      <alignment horizontal="center" vertical="center"/>
    </xf>
    <xf numFmtId="41" fontId="0" fillId="4" borderId="5" xfId="0" applyNumberFormat="1" applyFont="1" applyFill="1" applyBorder="1" applyAlignment="1">
      <alignment horizontal="center" vertical="center"/>
    </xf>
    <xf numFmtId="41" fontId="4" fillId="4" borderId="14" xfId="0" applyNumberFormat="1" applyFont="1" applyFill="1" applyBorder="1" applyAlignment="1">
      <alignment horizontal="center" vertical="center"/>
    </xf>
    <xf numFmtId="41" fontId="0" fillId="0" borderId="0" xfId="0" applyNumberFormat="1" applyFont="1" applyBorder="1" applyAlignment="1">
      <alignment horizontal="center" vertical="center"/>
    </xf>
    <xf numFmtId="41" fontId="3" fillId="4" borderId="5" xfId="0" applyNumberFormat="1" applyFont="1" applyFill="1" applyBorder="1" applyAlignment="1">
      <alignment horizontal="center" vertical="center"/>
    </xf>
    <xf numFmtId="41" fontId="0" fillId="4" borderId="10" xfId="0" applyNumberFormat="1" applyFont="1" applyFill="1" applyBorder="1" applyAlignment="1">
      <alignment horizontal="center" vertical="center"/>
    </xf>
    <xf numFmtId="41" fontId="4" fillId="4" borderId="13" xfId="0" applyNumberFormat="1" applyFont="1" applyFill="1" applyBorder="1" applyAlignment="1">
      <alignment horizontal="center" vertical="center"/>
    </xf>
    <xf numFmtId="41" fontId="2" fillId="2" borderId="1" xfId="0" applyNumberFormat="1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horizontal="center" vertical="center"/>
    </xf>
    <xf numFmtId="41" fontId="3" fillId="0" borderId="3" xfId="0" applyNumberFormat="1" applyFont="1" applyBorder="1" applyAlignment="1">
      <alignment horizontal="center" vertical="center"/>
    </xf>
    <xf numFmtId="41" fontId="0" fillId="0" borderId="7" xfId="0" applyNumberFormat="1" applyFont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 vertical="center"/>
    </xf>
    <xf numFmtId="41" fontId="0" fillId="0" borderId="5" xfId="0" applyNumberFormat="1" applyFont="1" applyBorder="1" applyAlignment="1">
      <alignment horizontal="center" vertical="center"/>
    </xf>
    <xf numFmtId="41" fontId="4" fillId="0" borderId="13" xfId="0" applyNumberFormat="1" applyFont="1" applyFill="1" applyBorder="1" applyAlignment="1">
      <alignment horizontal="center" vertical="center"/>
    </xf>
    <xf numFmtId="41" fontId="4" fillId="0" borderId="14" xfId="0" applyNumberFormat="1" applyFont="1" applyFill="1" applyBorder="1" applyAlignment="1">
      <alignment horizontal="center" vertical="center"/>
    </xf>
    <xf numFmtId="41" fontId="3" fillId="0" borderId="5" xfId="0" applyNumberFormat="1" applyFont="1" applyFill="1" applyBorder="1" applyAlignment="1">
      <alignment horizontal="center" vertical="center"/>
    </xf>
    <xf numFmtId="41" fontId="0" fillId="0" borderId="4" xfId="0" applyNumberFormat="1" applyFont="1" applyBorder="1" applyAlignment="1">
      <alignment horizontal="center" vertical="center"/>
    </xf>
    <xf numFmtId="41" fontId="0" fillId="0" borderId="10" xfId="0" applyNumberFormat="1" applyFont="1" applyBorder="1" applyAlignment="1">
      <alignment horizontal="center" vertical="center"/>
    </xf>
    <xf numFmtId="41" fontId="3" fillId="0" borderId="5" xfId="0" applyNumberFormat="1" applyFont="1" applyBorder="1" applyAlignment="1">
      <alignment horizontal="center" vertical="center"/>
    </xf>
    <xf numFmtId="41" fontId="7" fillId="0" borderId="0" xfId="0" applyNumberFormat="1" applyFont="1" applyAlignment="1">
      <alignment horizontal="center" vertical="center"/>
    </xf>
    <xf numFmtId="0" fontId="7" fillId="0" borderId="0" xfId="0" applyFont="1"/>
    <xf numFmtId="4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1" fontId="0" fillId="4" borderId="2" xfId="0" applyNumberFormat="1" applyFont="1" applyFill="1" applyBorder="1" applyAlignment="1">
      <alignment horizontal="center" vertical="center"/>
    </xf>
    <xf numFmtId="41" fontId="0" fillId="0" borderId="2" xfId="0" applyNumberFormat="1" applyFont="1" applyBorder="1" applyAlignment="1">
      <alignment horizontal="center" vertical="center"/>
    </xf>
    <xf numFmtId="165" fontId="1" fillId="0" borderId="2" xfId="1" applyNumberFormat="1" applyFont="1" applyBorder="1" applyAlignment="1">
      <alignment horizontal="center" vertical="center"/>
    </xf>
    <xf numFmtId="41" fontId="0" fillId="0" borderId="3" xfId="0" applyNumberFormat="1" applyFont="1" applyFill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 vertical="center"/>
    </xf>
    <xf numFmtId="41" fontId="0" fillId="0" borderId="10" xfId="0" applyNumberFormat="1" applyFont="1" applyFill="1" applyBorder="1" applyAlignment="1">
      <alignment horizontal="center" vertical="center"/>
    </xf>
    <xf numFmtId="41" fontId="0" fillId="4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4" fontId="4" fillId="0" borderId="13" xfId="1" applyNumberFormat="1" applyFont="1" applyFill="1" applyBorder="1" applyAlignment="1">
      <alignment horizontal="center" vertical="center"/>
    </xf>
    <xf numFmtId="41" fontId="3" fillId="4" borderId="3" xfId="0" applyNumberFormat="1" applyFont="1" applyFill="1" applyBorder="1" applyAlignment="1">
      <alignment horizontal="center" vertical="center"/>
    </xf>
    <xf numFmtId="41" fontId="2" fillId="2" borderId="1" xfId="0" quotePrefix="1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3" borderId="1" xfId="0" quotePrefix="1" applyFont="1" applyFill="1" applyBorder="1" applyAlignment="1">
      <alignment horizontal="center" vertical="center" wrapText="1"/>
    </xf>
    <xf numFmtId="41" fontId="0" fillId="0" borderId="0" xfId="0" applyNumberFormat="1"/>
    <xf numFmtId="41" fontId="0" fillId="0" borderId="7" xfId="0" applyNumberFormat="1" applyFont="1" applyFill="1" applyBorder="1" applyAlignment="1">
      <alignment horizontal="center" vertical="center"/>
    </xf>
    <xf numFmtId="165" fontId="1" fillId="0" borderId="6" xfId="1" applyNumberFormat="1" applyFont="1" applyBorder="1" applyAlignment="1">
      <alignment horizontal="center" vertical="center"/>
    </xf>
    <xf numFmtId="166" fontId="0" fillId="0" borderId="0" xfId="0" applyNumberFormat="1" applyFont="1" applyFill="1"/>
    <xf numFmtId="41" fontId="0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mruColors>
      <color rgb="FF0099CC"/>
      <color rgb="FF6666FF"/>
      <color rgb="FFFF99CC"/>
      <color rgb="FFF37669"/>
      <color rgb="FF9966FF"/>
      <color rgb="FF54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showGridLines="0" showRowColHeaders="0" tabSelected="1" zoomScale="90" zoomScaleNormal="90" zoomScaleSheetLayoutView="80" workbookViewId="0">
      <selection activeCell="A21" sqref="A21"/>
    </sheetView>
  </sheetViews>
  <sheetFormatPr defaultRowHeight="14.4" x14ac:dyDescent="0.3"/>
  <cols>
    <col min="1" max="1" width="45.6640625" customWidth="1"/>
    <col min="2" max="3" width="15.6640625" style="33" customWidth="1"/>
    <col min="4" max="4" width="15.6640625" style="7" customWidth="1"/>
    <col min="5" max="5" width="15.6640625" style="33" customWidth="1"/>
    <col min="6" max="6" width="15.6640625" style="7" customWidth="1"/>
    <col min="7" max="8" width="15.6640625" style="33" customWidth="1"/>
    <col min="9" max="9" width="11.109375" bestFit="1" customWidth="1"/>
    <col min="10" max="10" width="8.6640625" bestFit="1" customWidth="1"/>
    <col min="11" max="11" width="11.109375" bestFit="1" customWidth="1"/>
  </cols>
  <sheetData>
    <row r="1" spans="1:11" s="58" customFormat="1" ht="18" x14ac:dyDescent="0.35">
      <c r="A1" s="60" t="s">
        <v>50</v>
      </c>
      <c r="B1" s="59"/>
      <c r="C1" s="57"/>
      <c r="D1" s="61"/>
      <c r="E1" s="57"/>
      <c r="F1" s="62"/>
      <c r="G1" s="59"/>
      <c r="H1" s="59"/>
    </row>
    <row r="3" spans="1:11" x14ac:dyDescent="0.3">
      <c r="A3" s="82" t="s">
        <v>27</v>
      </c>
      <c r="B3" s="34"/>
      <c r="C3" s="34"/>
      <c r="D3" s="17"/>
      <c r="E3" s="34"/>
      <c r="F3" s="17"/>
      <c r="G3" s="34"/>
      <c r="H3" s="34"/>
    </row>
    <row r="4" spans="1:11" ht="43.2" x14ac:dyDescent="0.3">
      <c r="A4" s="83"/>
      <c r="B4" s="74" t="s">
        <v>46</v>
      </c>
      <c r="C4" s="74" t="s">
        <v>45</v>
      </c>
      <c r="D4" s="75" t="s">
        <v>44</v>
      </c>
      <c r="E4" s="74" t="s">
        <v>42</v>
      </c>
      <c r="F4" s="76" t="s">
        <v>49</v>
      </c>
      <c r="G4" s="45" t="s">
        <v>43</v>
      </c>
      <c r="H4" s="45" t="s">
        <v>41</v>
      </c>
    </row>
    <row r="5" spans="1:11" x14ac:dyDescent="0.3">
      <c r="A5" s="4" t="s">
        <v>28</v>
      </c>
      <c r="B5" s="63">
        <v>5180053.5363720404</v>
      </c>
      <c r="C5" s="66">
        <v>4720282.0173677532</v>
      </c>
      <c r="D5" s="65">
        <f t="shared" ref="D5:D11" si="0">IFERROR(B5/C5-1,"-")</f>
        <v>9.7403400329177048E-2</v>
      </c>
      <c r="E5" s="66">
        <v>2250000</v>
      </c>
      <c r="F5" s="67">
        <f t="shared" ref="F5:F11" si="1">IFERROR(B5/E5-1,"-")</f>
        <v>1.3022460161653511</v>
      </c>
      <c r="G5" s="64">
        <v>4098759.0247046384</v>
      </c>
      <c r="H5" s="64">
        <v>3313830.0599999996</v>
      </c>
      <c r="I5" s="77"/>
      <c r="J5" s="77"/>
      <c r="K5" s="77"/>
    </row>
    <row r="6" spans="1:11" s="6" customFormat="1" x14ac:dyDescent="0.3">
      <c r="A6" s="3" t="s">
        <v>29</v>
      </c>
      <c r="B6" s="70">
        <v>87483.134916190887</v>
      </c>
      <c r="C6" s="49">
        <v>79718.301301006897</v>
      </c>
      <c r="D6" s="11">
        <f>IFERROR(B6/C6-1,"-")</f>
        <v>9.7403400329177714E-2</v>
      </c>
      <c r="E6" s="49">
        <v>619713.64701100753</v>
      </c>
      <c r="F6" s="21">
        <f>IFERROR(B6/E6-1,"-")</f>
        <v>-0.85883297013364468</v>
      </c>
      <c r="G6" s="54">
        <v>69221.734144146409</v>
      </c>
      <c r="H6" s="54">
        <v>384767.9</v>
      </c>
      <c r="I6" s="77"/>
      <c r="J6" s="77"/>
      <c r="K6" s="77"/>
    </row>
    <row r="7" spans="1:11" s="6" customFormat="1" x14ac:dyDescent="0.3">
      <c r="A7" s="3" t="s">
        <v>30</v>
      </c>
      <c r="B7" s="70">
        <v>171033.72031334904</v>
      </c>
      <c r="C7" s="49">
        <v>155853.09856160986</v>
      </c>
      <c r="D7" s="26">
        <f t="shared" si="0"/>
        <v>9.7403400329177048E-2</v>
      </c>
      <c r="E7" s="49">
        <v>423051.58299209998</v>
      </c>
      <c r="F7" s="21">
        <f t="shared" si="1"/>
        <v>-0.59571426466794963</v>
      </c>
      <c r="G7" s="54">
        <v>135331.80685119459</v>
      </c>
      <c r="H7" s="54">
        <v>966965.99000000022</v>
      </c>
      <c r="I7" s="77"/>
      <c r="J7" s="77"/>
      <c r="K7" s="77"/>
    </row>
    <row r="8" spans="1:11" s="6" customFormat="1" x14ac:dyDescent="0.3">
      <c r="A8" s="3" t="s">
        <v>47</v>
      </c>
      <c r="B8" s="70">
        <v>1229743.1769745045</v>
      </c>
      <c r="C8" s="49">
        <v>1120593.5543899634</v>
      </c>
      <c r="D8" s="26">
        <f t="shared" si="0"/>
        <v>9.7403400329177048E-2</v>
      </c>
      <c r="E8" s="49">
        <v>1355685.959811416</v>
      </c>
      <c r="F8" s="21">
        <f t="shared" si="1"/>
        <v>-9.2899673353872392E-2</v>
      </c>
      <c r="G8" s="54">
        <v>973044.17981428199</v>
      </c>
      <c r="H8" s="54">
        <v>2058244.0200000003</v>
      </c>
      <c r="I8" s="77"/>
      <c r="J8" s="77"/>
      <c r="K8" s="77"/>
    </row>
    <row r="9" spans="1:11" x14ac:dyDescent="0.3">
      <c r="A9" s="3" t="s">
        <v>31</v>
      </c>
      <c r="B9" s="39">
        <v>193715.61153769997</v>
      </c>
      <c r="C9" s="49">
        <v>176521.78905185917</v>
      </c>
      <c r="D9" s="26">
        <f t="shared" si="0"/>
        <v>9.7403400329177048E-2</v>
      </c>
      <c r="E9" s="49">
        <v>1035573.8101854795</v>
      </c>
      <c r="F9" s="9">
        <f t="shared" si="1"/>
        <v>-0.81293886574535523</v>
      </c>
      <c r="G9" s="50">
        <v>153279.03571676518</v>
      </c>
      <c r="H9" s="50">
        <v>919697.17999999993</v>
      </c>
      <c r="I9" s="77"/>
      <c r="J9" s="77"/>
      <c r="K9" s="77"/>
    </row>
    <row r="10" spans="1:11" x14ac:dyDescent="0.3">
      <c r="A10" s="3" t="s">
        <v>48</v>
      </c>
      <c r="B10" s="35">
        <v>1703063.6723395195</v>
      </c>
      <c r="C10" s="78">
        <v>1551903.0393278063</v>
      </c>
      <c r="D10" s="79">
        <v>0</v>
      </c>
      <c r="E10" s="49">
        <v>1284000</v>
      </c>
      <c r="F10" s="79">
        <v>0</v>
      </c>
      <c r="G10" s="48">
        <v>1347562.8287689728</v>
      </c>
      <c r="H10" s="48">
        <v>0</v>
      </c>
      <c r="I10" s="77"/>
      <c r="J10" s="77"/>
      <c r="K10" s="77"/>
    </row>
    <row r="11" spans="1:11" x14ac:dyDescent="0.3">
      <c r="A11" s="29" t="s">
        <v>21</v>
      </c>
      <c r="B11" s="36">
        <f>SUM(B5:B10)</f>
        <v>8565092.8524533026</v>
      </c>
      <c r="C11" s="51">
        <f>SUM(C5:C10)</f>
        <v>7804871.7999999989</v>
      </c>
      <c r="D11" s="72">
        <f t="shared" si="0"/>
        <v>9.7403400329177048E-2</v>
      </c>
      <c r="E11" s="51">
        <f>SUM(E5:E10)</f>
        <v>6968025.0000000037</v>
      </c>
      <c r="F11" s="28">
        <f t="shared" si="1"/>
        <v>0.22919950092792396</v>
      </c>
      <c r="G11" s="51">
        <f>SUM(G5:G10)</f>
        <v>6777198.6099999994</v>
      </c>
      <c r="H11" s="51">
        <f>SUM(H5:H10)</f>
        <v>7643505.1499999994</v>
      </c>
      <c r="I11" s="77"/>
      <c r="J11" s="77"/>
      <c r="K11" s="77"/>
    </row>
    <row r="12" spans="1:11" x14ac:dyDescent="0.3">
      <c r="A12" s="8"/>
      <c r="B12" s="37"/>
      <c r="C12" s="37"/>
      <c r="D12" s="8"/>
      <c r="E12" s="37"/>
      <c r="F12" s="8"/>
      <c r="G12" s="37"/>
      <c r="H12" s="37"/>
      <c r="I12" s="77"/>
      <c r="J12" s="77"/>
      <c r="K12" s="77"/>
    </row>
    <row r="13" spans="1:11" x14ac:dyDescent="0.3">
      <c r="A13" s="82" t="s">
        <v>10</v>
      </c>
      <c r="B13" s="38"/>
      <c r="C13" s="38"/>
      <c r="D13" s="18"/>
      <c r="E13" s="38"/>
      <c r="F13" s="18"/>
      <c r="G13" s="38"/>
      <c r="H13" s="38"/>
      <c r="I13" s="77"/>
      <c r="J13" s="77"/>
      <c r="K13" s="77"/>
    </row>
    <row r="14" spans="1:11" ht="43.2" x14ac:dyDescent="0.3">
      <c r="A14" s="83"/>
      <c r="B14" s="74" t="s">
        <v>46</v>
      </c>
      <c r="C14" s="74" t="s">
        <v>45</v>
      </c>
      <c r="D14" s="75" t="s">
        <v>44</v>
      </c>
      <c r="E14" s="74" t="s">
        <v>42</v>
      </c>
      <c r="F14" s="76" t="s">
        <v>49</v>
      </c>
      <c r="G14" s="45" t="s">
        <v>43</v>
      </c>
      <c r="H14" s="45" t="s">
        <v>41</v>
      </c>
      <c r="I14" s="77"/>
      <c r="J14" s="77"/>
      <c r="K14" s="77"/>
    </row>
    <row r="15" spans="1:11" x14ac:dyDescent="0.3">
      <c r="A15" s="4" t="s">
        <v>33</v>
      </c>
      <c r="B15" s="39">
        <v>64800</v>
      </c>
      <c r="C15" s="50">
        <v>81828.043047034909</v>
      </c>
      <c r="D15" s="10">
        <f t="shared" ref="D15:D34" si="2">IFERROR(B15/C15-1,"-")</f>
        <v>-0.20809544519165835</v>
      </c>
      <c r="E15" s="49">
        <v>54821.359999999986</v>
      </c>
      <c r="F15" s="14">
        <f t="shared" ref="F15:F34" si="3">IFERROR(B15/E15-1,"-")</f>
        <v>0.18202102246277763</v>
      </c>
      <c r="G15" s="50">
        <v>107760.69</v>
      </c>
      <c r="H15" s="50">
        <v>83109.570000000007</v>
      </c>
      <c r="I15" s="77"/>
      <c r="J15" s="77"/>
      <c r="K15" s="77"/>
    </row>
    <row r="16" spans="1:11" x14ac:dyDescent="0.3">
      <c r="A16" s="3" t="s">
        <v>22</v>
      </c>
      <c r="B16" s="39">
        <v>312420.49000000011</v>
      </c>
      <c r="C16" s="50">
        <v>627303.39001053281</v>
      </c>
      <c r="D16" s="11">
        <f t="shared" si="2"/>
        <v>-0.50196269464643839</v>
      </c>
      <c r="E16" s="49">
        <v>1093129.7999999998</v>
      </c>
      <c r="F16" s="9">
        <f t="shared" si="3"/>
        <v>-0.71419634703948232</v>
      </c>
      <c r="G16" s="50">
        <v>555584.65999999992</v>
      </c>
      <c r="H16" s="50">
        <v>557805.80000000005</v>
      </c>
      <c r="I16" s="77"/>
      <c r="J16" s="77"/>
      <c r="K16" s="77"/>
    </row>
    <row r="17" spans="1:11" x14ac:dyDescent="0.3">
      <c r="A17" s="3" t="s">
        <v>17</v>
      </c>
      <c r="B17" s="39">
        <v>134549.48000000001</v>
      </c>
      <c r="C17" s="50">
        <v>130870.35824556404</v>
      </c>
      <c r="D17" s="11">
        <f t="shared" si="2"/>
        <v>2.8112720128208757E-2</v>
      </c>
      <c r="E17" s="49">
        <v>85833.11</v>
      </c>
      <c r="F17" s="9">
        <f t="shared" si="3"/>
        <v>0.56757083600955394</v>
      </c>
      <c r="G17" s="50">
        <v>118366.62</v>
      </c>
      <c r="H17" s="50">
        <v>171718.43</v>
      </c>
      <c r="I17" s="77"/>
      <c r="J17" s="77"/>
      <c r="K17" s="77"/>
    </row>
    <row r="18" spans="1:11" x14ac:dyDescent="0.3">
      <c r="A18" s="3" t="s">
        <v>18</v>
      </c>
      <c r="B18" s="39">
        <v>511492.50056828954</v>
      </c>
      <c r="C18" s="50">
        <v>378834.79953295202</v>
      </c>
      <c r="D18" s="11">
        <f t="shared" si="2"/>
        <v>0.35017295454083186</v>
      </c>
      <c r="E18" s="49">
        <v>123314.51000000002</v>
      </c>
      <c r="F18" s="9">
        <f t="shared" si="3"/>
        <v>3.1478695456705736</v>
      </c>
      <c r="G18" s="50">
        <v>221702.38</v>
      </c>
      <c r="H18" s="50">
        <v>378430.94</v>
      </c>
      <c r="I18" s="77"/>
      <c r="J18" s="77"/>
      <c r="K18" s="77"/>
    </row>
    <row r="19" spans="1:11" x14ac:dyDescent="0.3">
      <c r="A19" s="3" t="s">
        <v>11</v>
      </c>
      <c r="B19" s="39">
        <v>0</v>
      </c>
      <c r="C19" s="50">
        <v>0</v>
      </c>
      <c r="D19" s="11" t="str">
        <f t="shared" si="2"/>
        <v>-</v>
      </c>
      <c r="E19" s="49">
        <v>0</v>
      </c>
      <c r="F19" s="9" t="str">
        <f t="shared" si="3"/>
        <v>-</v>
      </c>
      <c r="G19" s="50">
        <v>0</v>
      </c>
      <c r="H19" s="50">
        <v>0</v>
      </c>
      <c r="I19" s="77"/>
      <c r="J19" s="77"/>
      <c r="K19" s="77"/>
    </row>
    <row r="20" spans="1:11" x14ac:dyDescent="0.3">
      <c r="A20" s="3" t="s">
        <v>32</v>
      </c>
      <c r="B20" s="39">
        <v>1062974.0322235923</v>
      </c>
      <c r="C20" s="50">
        <v>684781.61326955038</v>
      </c>
      <c r="D20" s="11">
        <f t="shared" si="2"/>
        <v>0.55228179557615276</v>
      </c>
      <c r="E20" s="49">
        <v>438571.09999999992</v>
      </c>
      <c r="F20" s="9">
        <f t="shared" si="3"/>
        <v>1.4237211075321481</v>
      </c>
      <c r="G20" s="50">
        <v>771408.45000000007</v>
      </c>
      <c r="H20" s="50">
        <v>1151476.8699999999</v>
      </c>
      <c r="I20" s="77"/>
      <c r="J20" s="77"/>
      <c r="K20" s="77"/>
    </row>
    <row r="21" spans="1:11" x14ac:dyDescent="0.3">
      <c r="A21" s="3" t="s">
        <v>23</v>
      </c>
      <c r="B21" s="39">
        <v>390523.58999999997</v>
      </c>
      <c r="C21" s="50">
        <v>323649.52884469158</v>
      </c>
      <c r="D21" s="11">
        <f t="shared" si="2"/>
        <v>0.20662492973193536</v>
      </c>
      <c r="E21" s="49">
        <v>277874.13</v>
      </c>
      <c r="F21" s="9">
        <f t="shared" si="3"/>
        <v>0.40539743660196059</v>
      </c>
      <c r="G21" s="50">
        <v>329561.13</v>
      </c>
      <c r="H21" s="50">
        <v>256776.46999999997</v>
      </c>
      <c r="I21" s="77"/>
      <c r="J21" s="77"/>
      <c r="K21" s="77"/>
    </row>
    <row r="22" spans="1:11" x14ac:dyDescent="0.3">
      <c r="A22" s="3" t="s">
        <v>40</v>
      </c>
      <c r="B22" s="39">
        <v>568800</v>
      </c>
      <c r="C22" s="50">
        <v>0</v>
      </c>
      <c r="D22" s="11" t="str">
        <f t="shared" si="2"/>
        <v>-</v>
      </c>
      <c r="E22" s="49">
        <v>266045.11999999994</v>
      </c>
      <c r="F22" s="9">
        <f t="shared" si="3"/>
        <v>1.1379832112688257</v>
      </c>
      <c r="G22" s="50">
        <v>0</v>
      </c>
      <c r="H22" s="50">
        <v>114193.85</v>
      </c>
      <c r="I22" s="77"/>
      <c r="J22" s="77"/>
      <c r="K22" s="77"/>
    </row>
    <row r="23" spans="1:11" x14ac:dyDescent="0.3">
      <c r="A23" s="3" t="s">
        <v>24</v>
      </c>
      <c r="B23" s="39">
        <v>1108911.77</v>
      </c>
      <c r="C23" s="50">
        <v>1009864.3443117994</v>
      </c>
      <c r="D23" s="11">
        <f t="shared" si="2"/>
        <v>9.8079931474062798E-2</v>
      </c>
      <c r="E23" s="49">
        <v>400639.02999999997</v>
      </c>
      <c r="F23" s="9">
        <f t="shared" si="3"/>
        <v>1.767857564950674</v>
      </c>
      <c r="G23" s="50">
        <v>672985.75000000023</v>
      </c>
      <c r="H23" s="50">
        <v>614420.20000000007</v>
      </c>
      <c r="I23" s="77"/>
      <c r="J23" s="77"/>
      <c r="K23" s="77"/>
    </row>
    <row r="24" spans="1:11" x14ac:dyDescent="0.3">
      <c r="A24" s="3" t="s">
        <v>19</v>
      </c>
      <c r="B24" s="39">
        <v>570213.29966142308</v>
      </c>
      <c r="C24" s="50">
        <v>947355.39172958117</v>
      </c>
      <c r="D24" s="11">
        <f t="shared" si="2"/>
        <v>-0.39809990565379272</v>
      </c>
      <c r="E24" s="49">
        <v>1506089.4100000001</v>
      </c>
      <c r="F24" s="9">
        <f t="shared" si="3"/>
        <v>-0.6213947884664941</v>
      </c>
      <c r="G24" s="50">
        <v>725294.74</v>
      </c>
      <c r="H24" s="50">
        <v>876672.66000000015</v>
      </c>
      <c r="I24" s="77"/>
      <c r="J24" s="77"/>
      <c r="K24" s="77"/>
    </row>
    <row r="25" spans="1:11" x14ac:dyDescent="0.3">
      <c r="A25" s="3" t="s">
        <v>25</v>
      </c>
      <c r="B25" s="39">
        <v>578519.73</v>
      </c>
      <c r="C25" s="50">
        <v>597432.87319454271</v>
      </c>
      <c r="D25" s="11">
        <f t="shared" si="2"/>
        <v>-3.1657352722176069E-2</v>
      </c>
      <c r="E25" s="49">
        <v>354554.52</v>
      </c>
      <c r="F25" s="9">
        <f t="shared" si="3"/>
        <v>0.63168059456695103</v>
      </c>
      <c r="G25" s="50">
        <v>376534.73000000004</v>
      </c>
      <c r="H25" s="50">
        <v>387126.21</v>
      </c>
      <c r="I25" s="77"/>
      <c r="J25" s="77"/>
      <c r="K25" s="77"/>
    </row>
    <row r="26" spans="1:11" x14ac:dyDescent="0.3">
      <c r="A26" s="3" t="s">
        <v>26</v>
      </c>
      <c r="B26" s="39">
        <v>0</v>
      </c>
      <c r="C26" s="50">
        <v>0</v>
      </c>
      <c r="D26" s="11" t="str">
        <f t="shared" si="2"/>
        <v>-</v>
      </c>
      <c r="E26" s="49">
        <v>640083.9</v>
      </c>
      <c r="F26" s="9">
        <f t="shared" si="3"/>
        <v>-1</v>
      </c>
      <c r="G26" s="50">
        <v>0</v>
      </c>
      <c r="H26" s="50">
        <v>35878.879999999997</v>
      </c>
      <c r="I26" s="77"/>
      <c r="J26" s="77"/>
      <c r="K26" s="77"/>
    </row>
    <row r="27" spans="1:11" x14ac:dyDescent="0.3">
      <c r="A27" s="3" t="s">
        <v>12</v>
      </c>
      <c r="B27" s="39">
        <v>728805.03</v>
      </c>
      <c r="C27" s="50">
        <v>756986.84688773891</v>
      </c>
      <c r="D27" s="11">
        <f t="shared" si="2"/>
        <v>-3.7228938658055988E-2</v>
      </c>
      <c r="E27" s="49">
        <v>285597.18000000005</v>
      </c>
      <c r="F27" s="9">
        <f t="shared" si="3"/>
        <v>1.5518635373080363</v>
      </c>
      <c r="G27" s="50">
        <v>617884.57999999996</v>
      </c>
      <c r="H27" s="50">
        <v>754696.75</v>
      </c>
      <c r="I27" s="77"/>
      <c r="J27" s="77"/>
      <c r="K27" s="77"/>
    </row>
    <row r="28" spans="1:11" x14ac:dyDescent="0.3">
      <c r="A28" s="3" t="s">
        <v>13</v>
      </c>
      <c r="B28" s="39">
        <v>476851.48</v>
      </c>
      <c r="C28" s="50">
        <v>367720.75370975322</v>
      </c>
      <c r="D28" s="11">
        <f t="shared" si="2"/>
        <v>0.29677608671602229</v>
      </c>
      <c r="E28" s="49">
        <v>284000</v>
      </c>
      <c r="F28" s="9">
        <f t="shared" si="3"/>
        <v>0.67905450704225356</v>
      </c>
      <c r="G28" s="50">
        <v>247893.39999999997</v>
      </c>
      <c r="H28" s="50">
        <v>334932.50999999995</v>
      </c>
      <c r="I28" s="77"/>
      <c r="J28" s="77"/>
      <c r="K28" s="77"/>
    </row>
    <row r="29" spans="1:11" x14ac:dyDescent="0.3">
      <c r="A29" s="3" t="s">
        <v>14</v>
      </c>
      <c r="B29" s="39">
        <v>157200</v>
      </c>
      <c r="C29" s="50">
        <v>142514.26483276865</v>
      </c>
      <c r="D29" s="11">
        <f t="shared" si="2"/>
        <v>0.10304747517354929</v>
      </c>
      <c r="E29" s="49">
        <v>71326.970000000016</v>
      </c>
      <c r="F29" s="9">
        <f t="shared" si="3"/>
        <v>1.2039349211104855</v>
      </c>
      <c r="G29" s="50">
        <v>133809.74000000002</v>
      </c>
      <c r="H29" s="50">
        <v>957731.41</v>
      </c>
      <c r="I29" s="77"/>
      <c r="J29" s="77"/>
      <c r="K29" s="77"/>
    </row>
    <row r="30" spans="1:11" x14ac:dyDescent="0.3">
      <c r="A30" s="3" t="s">
        <v>15</v>
      </c>
      <c r="B30" s="39">
        <v>77969.3</v>
      </c>
      <c r="C30" s="50">
        <v>41709.894160419135</v>
      </c>
      <c r="D30" s="11">
        <f t="shared" si="2"/>
        <v>0.86932385155725123</v>
      </c>
      <c r="E30" s="49">
        <v>77394.790000000008</v>
      </c>
      <c r="F30" s="9">
        <f t="shared" si="3"/>
        <v>7.4231094883776549E-3</v>
      </c>
      <c r="G30" s="50">
        <v>108319.51</v>
      </c>
      <c r="H30" s="50">
        <v>128409.22999999998</v>
      </c>
      <c r="I30" s="77"/>
      <c r="J30" s="77"/>
      <c r="K30" s="77"/>
    </row>
    <row r="31" spans="1:11" x14ac:dyDescent="0.3">
      <c r="A31" s="3" t="s">
        <v>39</v>
      </c>
      <c r="B31" s="39">
        <v>1161000</v>
      </c>
      <c r="C31" s="50">
        <v>1100813.8734285312</v>
      </c>
      <c r="D31" s="11">
        <f t="shared" si="2"/>
        <v>5.4674207896759697E-2</v>
      </c>
      <c r="E31" s="49">
        <v>214885.33</v>
      </c>
      <c r="F31" s="9"/>
      <c r="G31" s="50">
        <v>1128615.46</v>
      </c>
      <c r="H31" s="50">
        <v>81267.94</v>
      </c>
      <c r="I31" s="77"/>
      <c r="J31" s="77"/>
      <c r="K31" s="77"/>
    </row>
    <row r="32" spans="1:11" x14ac:dyDescent="0.3">
      <c r="A32" s="3" t="s">
        <v>16</v>
      </c>
      <c r="B32" s="39">
        <v>113817.56000000001</v>
      </c>
      <c r="C32" s="50">
        <v>130217.95758601118</v>
      </c>
      <c r="D32" s="11">
        <f t="shared" si="2"/>
        <v>-0.12594574427400629</v>
      </c>
      <c r="E32" s="49">
        <v>793864.74000000022</v>
      </c>
      <c r="F32" s="9">
        <f t="shared" si="3"/>
        <v>-0.85662852339304052</v>
      </c>
      <c r="G32" s="50">
        <v>114989.00999999998</v>
      </c>
      <c r="H32" s="50">
        <v>109407.17000000001</v>
      </c>
      <c r="I32" s="77"/>
      <c r="J32" s="77"/>
      <c r="K32" s="77"/>
    </row>
    <row r="33" spans="1:11" x14ac:dyDescent="0.3">
      <c r="A33" s="3" t="s">
        <v>20</v>
      </c>
      <c r="B33" s="39">
        <v>546244.59000000008</v>
      </c>
      <c r="C33" s="50">
        <v>482987.86720852787</v>
      </c>
      <c r="D33" s="11">
        <f t="shared" si="2"/>
        <v>0.13096958968569994</v>
      </c>
      <c r="E33" s="49"/>
      <c r="F33" s="9" t="str">
        <f t="shared" si="3"/>
        <v>-</v>
      </c>
      <c r="G33" s="50">
        <v>546487.75999999989</v>
      </c>
      <c r="H33" s="50">
        <v>649450.26</v>
      </c>
      <c r="I33" s="77"/>
      <c r="J33" s="77"/>
      <c r="K33" s="77"/>
    </row>
    <row r="34" spans="1:11" s="27" customFormat="1" x14ac:dyDescent="0.3">
      <c r="A34" s="30" t="s">
        <v>21</v>
      </c>
      <c r="B34" s="40">
        <f>SUM(B15:B33)</f>
        <v>8565092.8524533045</v>
      </c>
      <c r="C34" s="52">
        <f>SUM(C15:C33)</f>
        <v>7804871.7999999989</v>
      </c>
      <c r="D34" s="31">
        <f t="shared" si="2"/>
        <v>9.740340032917727E-2</v>
      </c>
      <c r="E34" s="52">
        <f>SUM(E15:E33)</f>
        <v>6968025</v>
      </c>
      <c r="F34" s="32">
        <f t="shared" si="3"/>
        <v>0.22919950092792507</v>
      </c>
      <c r="G34" s="52">
        <f>SUM(G15:G33)</f>
        <v>6777198.6099999994</v>
      </c>
      <c r="H34" s="52">
        <f>SUM(H15:H33)</f>
        <v>7643505.1500000013</v>
      </c>
      <c r="I34" s="77"/>
      <c r="J34" s="77"/>
      <c r="K34" s="77"/>
    </row>
    <row r="35" spans="1:11" x14ac:dyDescent="0.3">
      <c r="A35" s="20"/>
      <c r="B35" s="80"/>
      <c r="C35" s="81"/>
      <c r="D35" s="25"/>
      <c r="E35" s="41"/>
      <c r="F35" s="25"/>
      <c r="G35" s="41"/>
      <c r="H35" s="41"/>
      <c r="I35" s="77"/>
      <c r="J35" s="77"/>
      <c r="K35" s="77"/>
    </row>
    <row r="36" spans="1:11" x14ac:dyDescent="0.3">
      <c r="A36" s="82" t="s">
        <v>1</v>
      </c>
      <c r="B36" s="38"/>
      <c r="C36" s="38"/>
      <c r="D36" s="19"/>
      <c r="E36" s="38"/>
      <c r="F36" s="19"/>
      <c r="G36" s="38"/>
      <c r="H36" s="38"/>
      <c r="I36" s="77"/>
      <c r="J36" s="77"/>
      <c r="K36" s="77"/>
    </row>
    <row r="37" spans="1:11" ht="43.2" x14ac:dyDescent="0.3">
      <c r="A37" s="83"/>
      <c r="B37" s="74" t="s">
        <v>46</v>
      </c>
      <c r="C37" s="74" t="s">
        <v>45</v>
      </c>
      <c r="D37" s="75" t="s">
        <v>44</v>
      </c>
      <c r="E37" s="74" t="s">
        <v>42</v>
      </c>
      <c r="F37" s="76" t="s">
        <v>49</v>
      </c>
      <c r="G37" s="45" t="s">
        <v>43</v>
      </c>
      <c r="H37" s="45" t="s">
        <v>41</v>
      </c>
      <c r="I37" s="77"/>
      <c r="J37" s="77"/>
      <c r="K37" s="77"/>
    </row>
    <row r="38" spans="1:11" x14ac:dyDescent="0.3">
      <c r="A38" s="2" t="s">
        <v>2</v>
      </c>
      <c r="B38" s="42">
        <f>SUM(B39:B40)</f>
        <v>7404092.8524533007</v>
      </c>
      <c r="C38" s="46">
        <f>SUM(C39:C40)</f>
        <v>7267379.7746016346</v>
      </c>
      <c r="D38" s="12">
        <f t="shared" ref="D38:D50" si="4">IFERROR(B38/C38-1,"-")</f>
        <v>1.8811880222560751E-2</v>
      </c>
      <c r="E38" s="53">
        <f>SUM(E39:E40)</f>
        <v>5184612.1311873375</v>
      </c>
      <c r="F38" s="15">
        <f t="shared" ref="F38:F51" si="5">IFERROR(B38/E38-1,"-")</f>
        <v>0.42809002199315449</v>
      </c>
      <c r="G38" s="53">
        <f>SUM(G39:G40)</f>
        <v>5921035.1800000025</v>
      </c>
      <c r="H38" s="53">
        <f>SUM(H39:H40)</f>
        <v>6155831.5800000001</v>
      </c>
      <c r="I38" s="77"/>
      <c r="J38" s="77"/>
      <c r="K38" s="77"/>
    </row>
    <row r="39" spans="1:11" x14ac:dyDescent="0.3">
      <c r="A39" s="3" t="s">
        <v>3</v>
      </c>
      <c r="B39" s="39">
        <v>5871011.5799999963</v>
      </c>
      <c r="C39" s="49">
        <v>6197665.58471929</v>
      </c>
      <c r="D39" s="13">
        <f t="shared" si="4"/>
        <v>-5.2705974572858305E-2</v>
      </c>
      <c r="E39" s="49">
        <v>3834493.6049735267</v>
      </c>
      <c r="F39" s="16">
        <f t="shared" si="5"/>
        <v>0.53110480413502481</v>
      </c>
      <c r="G39" s="50">
        <v>5114533.2900000019</v>
      </c>
      <c r="H39" s="50">
        <v>4997879.2</v>
      </c>
      <c r="I39" s="77"/>
      <c r="J39" s="77"/>
      <c r="K39" s="77"/>
    </row>
    <row r="40" spans="1:11" x14ac:dyDescent="0.3">
      <c r="A40" s="23" t="s">
        <v>4</v>
      </c>
      <c r="B40" s="43">
        <v>1533081.2724533048</v>
      </c>
      <c r="C40" s="69">
        <v>1069714.189882345</v>
      </c>
      <c r="D40" s="68">
        <f t="shared" si="4"/>
        <v>0.43316905296163677</v>
      </c>
      <c r="E40" s="69">
        <v>1350118.5262138108</v>
      </c>
      <c r="F40" s="24">
        <f t="shared" si="5"/>
        <v>0.13551606224720403</v>
      </c>
      <c r="G40" s="55">
        <v>806501.89000000025</v>
      </c>
      <c r="H40" s="55">
        <v>1157952.3800000001</v>
      </c>
      <c r="I40" s="77"/>
      <c r="J40" s="77"/>
      <c r="K40" s="77"/>
    </row>
    <row r="41" spans="1:11" x14ac:dyDescent="0.3">
      <c r="A41" s="5" t="s">
        <v>36</v>
      </c>
      <c r="B41" s="42">
        <f>SUM(B42)</f>
        <v>1161000</v>
      </c>
      <c r="C41" s="53">
        <f>SUM(C42)</f>
        <v>511116.90459222673</v>
      </c>
      <c r="D41" s="71">
        <f t="shared" si="4"/>
        <v>1.2714959915603954</v>
      </c>
      <c r="E41" s="53">
        <f>SUM(E42)</f>
        <v>1783412.3788126619</v>
      </c>
      <c r="F41" s="22">
        <f t="shared" si="5"/>
        <v>-0.34900081787423942</v>
      </c>
      <c r="G41" s="56">
        <f>SUM(G42)</f>
        <v>672615.12999999989</v>
      </c>
      <c r="H41" s="56">
        <f>SUM(H42)</f>
        <v>0</v>
      </c>
      <c r="I41" s="77"/>
      <c r="J41" s="77"/>
      <c r="K41" s="77"/>
    </row>
    <row r="42" spans="1:11" x14ac:dyDescent="0.3">
      <c r="A42" s="3" t="s">
        <v>37</v>
      </c>
      <c r="B42" s="39">
        <v>1161000</v>
      </c>
      <c r="C42" s="49">
        <v>511116.90459222673</v>
      </c>
      <c r="D42" s="13">
        <f t="shared" si="4"/>
        <v>1.2714959915603954</v>
      </c>
      <c r="E42" s="49">
        <v>1783412.3788126619</v>
      </c>
      <c r="F42" s="16">
        <f t="shared" si="5"/>
        <v>-0.34900081787423942</v>
      </c>
      <c r="G42" s="50">
        <v>672615.12999999989</v>
      </c>
      <c r="H42" s="50">
        <v>0</v>
      </c>
      <c r="I42" s="77"/>
      <c r="J42" s="77"/>
      <c r="K42" s="77"/>
    </row>
    <row r="43" spans="1:11" s="1" customFormat="1" x14ac:dyDescent="0.3">
      <c r="A43" s="2" t="s">
        <v>5</v>
      </c>
      <c r="B43" s="73">
        <f>SUM(B44:B45)</f>
        <v>0</v>
      </c>
      <c r="C43" s="47">
        <f>SUM(C44:C45)</f>
        <v>0</v>
      </c>
      <c r="D43" s="15" t="str">
        <f t="shared" si="4"/>
        <v>-</v>
      </c>
      <c r="E43" s="47">
        <f>SUM(E44:E45)</f>
        <v>0</v>
      </c>
      <c r="F43" s="15" t="str">
        <f>IFERROR(B43/E43-1,"-")</f>
        <v>-</v>
      </c>
      <c r="G43" s="46">
        <f>SUM(G44:G45)</f>
        <v>154395</v>
      </c>
      <c r="H43" s="46">
        <f>SUM(H44:H45)</f>
        <v>1488230.67</v>
      </c>
      <c r="I43" s="77"/>
      <c r="J43" s="77"/>
      <c r="K43" s="77"/>
    </row>
    <row r="44" spans="1:11" s="1" customFormat="1" x14ac:dyDescent="0.3">
      <c r="A44" s="3" t="s">
        <v>38</v>
      </c>
      <c r="B44" s="42">
        <v>0</v>
      </c>
      <c r="C44" s="50"/>
      <c r="D44" s="16" t="str">
        <f t="shared" si="4"/>
        <v>-</v>
      </c>
      <c r="E44" s="50">
        <v>0</v>
      </c>
      <c r="F44" s="16" t="str">
        <f>IFERROR(B44/E44-1,"-")</f>
        <v>-</v>
      </c>
      <c r="G44" s="49" t="s">
        <v>9</v>
      </c>
      <c r="H44" s="49">
        <v>0</v>
      </c>
      <c r="I44" s="77"/>
      <c r="J44" s="77"/>
      <c r="K44" s="77"/>
    </row>
    <row r="45" spans="1:11" s="1" customFormat="1" x14ac:dyDescent="0.3">
      <c r="A45" s="3" t="s">
        <v>34</v>
      </c>
      <c r="B45" s="42">
        <v>0</v>
      </c>
      <c r="C45" s="50"/>
      <c r="D45" s="16" t="str">
        <f t="shared" si="4"/>
        <v>-</v>
      </c>
      <c r="E45" s="50">
        <v>0</v>
      </c>
      <c r="F45" s="16" t="str">
        <f>IFERROR(B45/E45-1,"-")</f>
        <v>-</v>
      </c>
      <c r="G45" s="49">
        <v>154395</v>
      </c>
      <c r="H45" s="49">
        <v>1488230.67</v>
      </c>
      <c r="I45" s="77"/>
      <c r="J45" s="77"/>
      <c r="K45" s="77"/>
    </row>
    <row r="46" spans="1:11" s="1" customFormat="1" x14ac:dyDescent="0.3">
      <c r="A46" s="2" t="s">
        <v>8</v>
      </c>
      <c r="B46" s="73">
        <f>SUM(B47)</f>
        <v>0</v>
      </c>
      <c r="C46" s="47">
        <f>SUM(C47)</f>
        <v>26375.120806137336</v>
      </c>
      <c r="D46" s="15">
        <f t="shared" si="4"/>
        <v>-1</v>
      </c>
      <c r="E46" s="47">
        <f>SUM(E47)</f>
        <v>0</v>
      </c>
      <c r="F46" s="15" t="str">
        <f t="shared" si="5"/>
        <v>-</v>
      </c>
      <c r="G46" s="47">
        <f>SUM(G47)</f>
        <v>0</v>
      </c>
      <c r="H46" s="47">
        <f>SUM(H47)</f>
        <v>-557.10000000000036</v>
      </c>
      <c r="I46" s="77"/>
      <c r="J46" s="77"/>
      <c r="K46" s="77"/>
    </row>
    <row r="47" spans="1:11" x14ac:dyDescent="0.3">
      <c r="A47" s="23" t="s">
        <v>8</v>
      </c>
      <c r="B47" s="43">
        <v>0</v>
      </c>
      <c r="C47" s="55">
        <v>26375.120806137336</v>
      </c>
      <c r="D47" s="24">
        <f t="shared" si="4"/>
        <v>-1</v>
      </c>
      <c r="E47" s="55">
        <v>0</v>
      </c>
      <c r="F47" s="24" t="str">
        <f t="shared" si="5"/>
        <v>-</v>
      </c>
      <c r="G47" s="55" t="s">
        <v>9</v>
      </c>
      <c r="H47" s="55">
        <v>-557.10000000000036</v>
      </c>
      <c r="I47" s="77"/>
      <c r="J47" s="77"/>
      <c r="K47" s="77"/>
    </row>
    <row r="48" spans="1:11" x14ac:dyDescent="0.3">
      <c r="A48" s="2" t="s">
        <v>6</v>
      </c>
      <c r="B48" s="42">
        <f>SUM(B49:B50)</f>
        <v>0</v>
      </c>
      <c r="C48" s="46">
        <f>SUM(C49:C50)</f>
        <v>0</v>
      </c>
      <c r="D48" s="12" t="str">
        <f>IFERROR(B48/C48-1,"-")</f>
        <v>-</v>
      </c>
      <c r="E48" s="46">
        <f>SUM(E49:E50)</f>
        <v>0</v>
      </c>
      <c r="F48" s="15" t="str">
        <f t="shared" si="5"/>
        <v>-</v>
      </c>
      <c r="G48" s="46">
        <f>SUM(G49:G50)</f>
        <v>29153.3</v>
      </c>
      <c r="H48" s="46">
        <f>SUM(H49:H50)</f>
        <v>0</v>
      </c>
      <c r="I48" s="77"/>
      <c r="J48" s="77"/>
      <c r="K48" s="77"/>
    </row>
    <row r="49" spans="1:11" s="6" customFormat="1" x14ac:dyDescent="0.3">
      <c r="A49" s="3" t="s">
        <v>35</v>
      </c>
      <c r="B49" s="39">
        <v>0</v>
      </c>
      <c r="C49" s="50"/>
      <c r="D49" s="16" t="str">
        <f t="shared" si="4"/>
        <v>-</v>
      </c>
      <c r="E49" s="50"/>
      <c r="F49" s="16" t="str">
        <f t="shared" si="5"/>
        <v>-</v>
      </c>
      <c r="G49" s="50">
        <v>29153.3</v>
      </c>
      <c r="H49" s="50">
        <v>0</v>
      </c>
      <c r="I49" s="77"/>
      <c r="J49" s="77"/>
      <c r="K49" s="77"/>
    </row>
    <row r="50" spans="1:11" x14ac:dyDescent="0.3">
      <c r="A50" s="3" t="s">
        <v>7</v>
      </c>
      <c r="B50" s="39">
        <v>0</v>
      </c>
      <c r="C50" s="49"/>
      <c r="D50" s="13" t="str">
        <f t="shared" si="4"/>
        <v>-</v>
      </c>
      <c r="E50" s="49">
        <v>0</v>
      </c>
      <c r="F50" s="16" t="str">
        <f t="shared" si="5"/>
        <v>-</v>
      </c>
      <c r="G50" s="50"/>
      <c r="H50" s="50">
        <v>0</v>
      </c>
      <c r="I50" s="77"/>
      <c r="J50" s="77"/>
      <c r="K50" s="77"/>
    </row>
    <row r="51" spans="1:11" x14ac:dyDescent="0.3">
      <c r="A51" s="30" t="s">
        <v>0</v>
      </c>
      <c r="B51" s="44">
        <f>SUM(B48,B46,B43,B41,B38)</f>
        <v>8565092.8524533007</v>
      </c>
      <c r="C51" s="52">
        <f>SUM(C48,C46,C43,C41,C38)</f>
        <v>7804871.7999999989</v>
      </c>
      <c r="D51" s="31">
        <f>IFERROR(B51/C51-1,"-")</f>
        <v>9.7403400329176604E-2</v>
      </c>
      <c r="E51" s="52">
        <f>SUM(E48,E46,E43,E41,E38)</f>
        <v>6968024.5099999998</v>
      </c>
      <c r="F51" s="32">
        <f t="shared" si="5"/>
        <v>0.22919958736673585</v>
      </c>
      <c r="G51" s="51">
        <f t="shared" ref="G51:H51" si="6">SUM(G48,G46,G43,G41,G38)</f>
        <v>6777198.6100000022</v>
      </c>
      <c r="H51" s="51">
        <f t="shared" si="6"/>
        <v>7643505.1500000004</v>
      </c>
      <c r="I51" s="77"/>
      <c r="J51" s="77"/>
      <c r="K51" s="77"/>
    </row>
  </sheetData>
  <mergeCells count="3">
    <mergeCell ref="A3:A4"/>
    <mergeCell ref="A13:A14"/>
    <mergeCell ref="A36:A37"/>
  </mergeCells>
  <pageMargins left="0.511811024" right="0.511811024" top="0.78740157499999996" bottom="0.78740157499999996" header="0.31496062000000002" footer="0.31496062000000002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52 e 53-PEI</vt:lpstr>
      <vt:lpstr>'52 e 53-PEI'!Area_de_impressao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Suelen Cristina Pan</dc:creator>
  <cp:lastModifiedBy>Isabella Carolina Ferreira Gonçalves</cp:lastModifiedBy>
  <cp:lastPrinted>2020-10-30T19:22:52Z</cp:lastPrinted>
  <dcterms:created xsi:type="dcterms:W3CDTF">2020-09-28T14:17:55Z</dcterms:created>
  <dcterms:modified xsi:type="dcterms:W3CDTF">2025-10-13T19:21:17Z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